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3740"/>
  </bookViews>
  <sheets>
    <sheet name="02 12 2022" sheetId="1" r:id="rId1"/>
  </sheets>
  <definedNames>
    <definedName name="Print_Titles" localSheetId="0">'02 12 2022'!$3:$4</definedName>
    <definedName name="_xlnm.Print_Area" localSheetId="0">'02 12 2022'!$A$1:$I$22</definedName>
  </definedNames>
  <calcPr calcId="145621"/>
</workbook>
</file>

<file path=xl/calcChain.xml><?xml version="1.0" encoding="utf-8"?>
<calcChain xmlns="http://schemas.openxmlformats.org/spreadsheetml/2006/main">
  <c r="F18" i="1" l="1"/>
  <c r="E18" i="1" s="1"/>
  <c r="G19" i="1"/>
  <c r="E19" i="1" s="1"/>
  <c r="E26" i="1" s="1"/>
  <c r="F26" i="1"/>
  <c r="G26" i="1"/>
  <c r="G17" i="1"/>
  <c r="E17" i="1" s="1"/>
  <c r="E21" i="1"/>
  <c r="F21" i="1" s="1"/>
  <c r="E22" i="1" l="1"/>
  <c r="E14" i="1"/>
  <c r="E13" i="1"/>
  <c r="F13" i="1" s="1"/>
  <c r="E10" i="1"/>
  <c r="E7" i="1"/>
  <c r="E6" i="1"/>
  <c r="F6" i="1" s="1"/>
  <c r="E11" i="1" l="1"/>
  <c r="F10" i="1"/>
  <c r="F11" i="1" s="1"/>
  <c r="E15" i="1"/>
  <c r="F14" i="1"/>
  <c r="F15" i="1" s="1"/>
  <c r="F7" i="1"/>
  <c r="F8" i="1" s="1"/>
  <c r="E8" i="1"/>
  <c r="E24" i="1"/>
  <c r="F22" i="1"/>
  <c r="E23" i="1"/>
  <c r="G21" i="1"/>
  <c r="F25" i="1" l="1"/>
  <c r="E25" i="1"/>
  <c r="G22" i="1"/>
  <c r="G23" i="1" s="1"/>
  <c r="F23" i="1"/>
  <c r="F24" i="1"/>
  <c r="G6" i="1"/>
  <c r="G14" i="1"/>
  <c r="G10" i="1"/>
  <c r="G11" i="1" s="1"/>
  <c r="G7" i="1"/>
  <c r="G8" i="1" s="1"/>
  <c r="G15" i="1" l="1"/>
  <c r="G25" i="1" s="1"/>
  <c r="G24" i="1"/>
  <c r="G13" i="1"/>
</calcChain>
</file>

<file path=xl/sharedStrings.xml><?xml version="1.0" encoding="utf-8"?>
<sst xmlns="http://schemas.openxmlformats.org/spreadsheetml/2006/main" count="59" uniqueCount="47">
  <si>
    <t>Наименование мероприятия</t>
  </si>
  <si>
    <t xml:space="preserve">Общая стоимость (с НДС), тыс. рублей </t>
  </si>
  <si>
    <t>Источники и объем финансирования, тыс. рублей</t>
  </si>
  <si>
    <t>Всего</t>
  </si>
  <si>
    <t>Средства федерального бюджета</t>
  </si>
  <si>
    <t>Капитальный ремонт крыши и фасада дома, являющегося объектом культурного наследия в г. Полярный по ул. Моисеева, д.4</t>
  </si>
  <si>
    <t>Ремонт временно незаселенных муниципальных квартир</t>
  </si>
  <si>
    <t>Разработка проектной документации, оценка технического состояния,  капитальный ремонт крыш в 5 МКД н.п. Спутник, ул. Новая, д. 16,17,18,19,20</t>
  </si>
  <si>
    <t>Разработка проектной документации, оценка технического состояния,  капитальный ремонт фасадов в 3 МКД, г. Полярный, ул. Гагарина, д. 6,7, ул. Лунина, д. 7</t>
  </si>
  <si>
    <t>Снос здания, расположенного по адресу: Мурманская область, город Заозерск, пер. Спортивный, д.1</t>
  </si>
  <si>
    <t>Сводный сметный расчет стоимости сноса</t>
  </si>
  <si>
    <t>Снос изношенного законсервированного жилого фонда (разработка ПСД, демонтаж МКД)</t>
  </si>
  <si>
    <t>Ремонт квартир для семей военнослужащих</t>
  </si>
  <si>
    <t>Локальный сметный расчет</t>
  </si>
  <si>
    <t>Средства консолидированного бюджета субъекта РФ</t>
  </si>
  <si>
    <t>Разработка проектной документации, оценка технического состояния,  капитальный ремонт крыши, фасада, ВДИС (ХГВС, водоотведение) МКД в н.п. Килпъявр на ул. Небольсина, 15</t>
  </si>
  <si>
    <t>ИТОГО</t>
  </si>
  <si>
    <t>Субсидия ФКР</t>
  </si>
  <si>
    <t>Иной межбюджетный трансферт из областного бюджета бюджетам муниципальных образований Мурманской области на реализацию мероприятий Плана социального развития центров  экономического роста Мурманской области</t>
  </si>
  <si>
    <t>Социальный эффект</t>
  </si>
  <si>
    <t>городской округ закрытое административно-территориальное образование Александровск</t>
  </si>
  <si>
    <t xml:space="preserve">Улучшение жилищных условий 13 семей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</si>
  <si>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Улучшение жилищных условий 342 семей</t>
  </si>
  <si>
    <t>Комплексный план развития социальной и инженерной инфраструктур закрытых административно-территориальных образований Мурманской области и населенных пунктов Мурманской области с дислокацией военных формирований на 2023 год</t>
  </si>
  <si>
    <t>Обоснование расчета</t>
  </si>
  <si>
    <t>Проектная документация. Положительное заключение экспертизы</t>
  </si>
  <si>
    <t>Предельная стоимость услуг и (или) работ по капитальному ремонту общего имущества в многоквартирном доме согласно ч. 4 статьи 190 ЖК РФ</t>
  </si>
  <si>
    <t>городской округ закрытое административно-территориальное образование поселок Видяево</t>
  </si>
  <si>
    <t>Локальная смета</t>
  </si>
  <si>
    <t xml:space="preserve">Улучшение жилищных условий 100 семей </t>
  </si>
  <si>
    <t>Кольский муниципальный район</t>
  </si>
  <si>
    <t xml:space="preserve">Улучшение жилищных условий 30 семей </t>
  </si>
  <si>
    <t xml:space="preserve">Улучшение жилищных условий 44 семей </t>
  </si>
  <si>
    <t>Печенгский муниципальный округ</t>
  </si>
  <si>
    <t xml:space="preserve">Улучшение жилищных условий 342 семей </t>
  </si>
  <si>
    <t>городской округ закрытое административно-территориальное образование  город Заозерск</t>
  </si>
  <si>
    <t>Вовлечение в хозяйственный оборот земельного участка, расположенного по сносимым объектом, улучшение архитектурного облика города</t>
  </si>
  <si>
    <t>Смета-аналог с применением индексов-дефляторов</t>
  </si>
  <si>
    <t>Вовлечение в хозяйственный оборот 2 земельных участков, расположенных под сносимыми объектами, улучшение архитектурного облика города
Также в рамках национального проекта «Демография» возведен новый спортивный объект – физкультурно-оздоровительный комплекс с бассейном, который расположен недалеко от аварийных зданий, которые кроме угрозы для жизни и здоровья людей, ухудшает внешний облик города.</t>
  </si>
  <si>
    <t>Механизм финансирования</t>
  </si>
  <si>
    <t xml:space="preserve">Иной межбюджетный трансверт </t>
  </si>
  <si>
    <t>Средства федерального бюджета - Иной межбюджетный трансверт; Средства консолидированного бюджета субъекта РФ - субсидия НКО "ФКР МО"</t>
  </si>
  <si>
    <t>Итого ИМБТ</t>
  </si>
  <si>
    <t>Итого субсидия НКО "ФКР МО"</t>
  </si>
  <si>
    <t>6</t>
  </si>
  <si>
    <t>№ п/п</t>
  </si>
  <si>
    <t>ИМБТ ОМСУ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</si>
</sst>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0000\ _₽_-;\-* #,##0.000000\ _₽_-;_-* &quot;-&quot;??\ _₽_-;_-@_-"/>
    <numFmt numFmtId="165" formatCode="_-* #,##0.0000000\ _₽_-;\-* #,##0.0000000\ _₽_-;_-* &quot;-&quot;??\ _₽_-;_-@_-"/>
  </numFmts>
  <fonts count="13" x14ac:knownFonts="1">
    <font>
      <sz val="11"/>
      <color theme="1"/>
      <name val="Calibri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indexed="2"/>
      <name val="Times New Roman"/>
      <family val="1"/>
      <charset val="204"/>
    </font>
    <font>
      <sz val="11"/>
      <color indexed="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4" fontId="8" fillId="0" borderId="0" applyFont="0" applyFill="0" applyBorder="0" applyProtection="0"/>
    <xf numFmtId="44" fontId="8" fillId="0" borderId="0" applyFont="0" applyFill="0" applyBorder="0" applyProtection="0"/>
    <xf numFmtId="0" fontId="8" fillId="0" borderId="0"/>
    <xf numFmtId="0" fontId="8" fillId="0" borderId="0"/>
    <xf numFmtId="0" fontId="8" fillId="0" borderId="0"/>
  </cellStyleXfs>
  <cellXfs count="61">
    <xf numFmtId="0" fontId="0" fillId="0" borderId="0" xfId="0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3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0" fontId="1" fillId="3" borderId="0" xfId="0" applyFont="1" applyFill="1" applyAlignment="1">
      <alignment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6">
    <cellStyle name="Денежный 2" xfId="1"/>
    <cellStyle name="Денежный 3" xfId="2"/>
    <cellStyle name="Обычный" xfId="0" builtinId="0"/>
    <cellStyle name="Обычный 2" xfId="3"/>
    <cellStyle name="Обычный 2 2 2" xfId="4"/>
    <cellStyle name="Обыч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zoomScale="60" zoomScaleNormal="60" workbookViewId="0">
      <selection activeCell="I41" sqref="I41"/>
    </sheetView>
  </sheetViews>
  <sheetFormatPr defaultColWidth="9.140625" defaultRowHeight="18.75" outlineLevelCol="1" x14ac:dyDescent="0.3"/>
  <cols>
    <col min="1" max="1" width="5.85546875" style="18" customWidth="1"/>
    <col min="2" max="2" width="47.85546875" style="1" customWidth="1"/>
    <col min="3" max="3" width="37.5703125" style="1" customWidth="1"/>
    <col min="4" max="4" width="19.140625" style="1" hidden="1" customWidth="1" outlineLevel="1"/>
    <col min="5" max="5" width="21.85546875" style="1" customWidth="1" collapsed="1"/>
    <col min="6" max="6" width="22.140625" style="1" customWidth="1"/>
    <col min="7" max="7" width="26.85546875" style="1" customWidth="1"/>
    <col min="8" max="8" width="47.42578125" style="1" customWidth="1"/>
    <col min="9" max="9" width="59.7109375" style="1" customWidth="1"/>
    <col min="10" max="10" width="9.140625" style="1"/>
    <col min="11" max="11" width="13" style="1" bestFit="1" customWidth="1"/>
    <col min="12" max="16384" width="9.140625" style="1"/>
  </cols>
  <sheetData>
    <row r="1" spans="1:10" ht="72" customHeight="1" x14ac:dyDescent="0.3">
      <c r="A1" s="43" t="s">
        <v>18</v>
      </c>
      <c r="B1" s="43"/>
      <c r="C1" s="43"/>
      <c r="D1" s="43"/>
      <c r="E1" s="43"/>
      <c r="F1" s="43"/>
      <c r="G1" s="43"/>
      <c r="H1" s="43"/>
      <c r="I1" s="43"/>
    </row>
    <row r="2" spans="1:10" ht="82.5" customHeight="1" x14ac:dyDescent="0.3">
      <c r="A2" s="54" t="s">
        <v>23</v>
      </c>
      <c r="B2" s="54"/>
      <c r="C2" s="54"/>
      <c r="D2" s="54"/>
      <c r="E2" s="54"/>
      <c r="F2" s="54"/>
      <c r="G2" s="54"/>
      <c r="H2" s="54"/>
      <c r="I2" s="54"/>
    </row>
    <row r="3" spans="1:10" ht="42" customHeight="1" x14ac:dyDescent="0.3">
      <c r="A3" s="52" t="s">
        <v>45</v>
      </c>
      <c r="B3" s="55" t="s">
        <v>0</v>
      </c>
      <c r="C3" s="55" t="s">
        <v>24</v>
      </c>
      <c r="D3" s="57" t="s">
        <v>1</v>
      </c>
      <c r="E3" s="52" t="s">
        <v>2</v>
      </c>
      <c r="F3" s="52"/>
      <c r="G3" s="52"/>
      <c r="H3" s="49" t="s">
        <v>39</v>
      </c>
      <c r="I3" s="52" t="s">
        <v>19</v>
      </c>
    </row>
    <row r="4" spans="1:10" ht="83.25" customHeight="1" x14ac:dyDescent="0.3">
      <c r="A4" s="52"/>
      <c r="B4" s="55"/>
      <c r="C4" s="56"/>
      <c r="D4" s="57"/>
      <c r="E4" s="34" t="s">
        <v>3</v>
      </c>
      <c r="F4" s="34" t="s">
        <v>4</v>
      </c>
      <c r="G4" s="34" t="s">
        <v>14</v>
      </c>
      <c r="H4" s="50"/>
      <c r="I4" s="53"/>
    </row>
    <row r="5" spans="1:10" ht="32.25" customHeight="1" x14ac:dyDescent="0.3">
      <c r="A5" s="44" t="s">
        <v>20</v>
      </c>
      <c r="B5" s="45"/>
      <c r="C5" s="45"/>
      <c r="D5" s="45"/>
      <c r="E5" s="45"/>
      <c r="F5" s="45"/>
      <c r="G5" s="45"/>
      <c r="H5" s="45"/>
      <c r="I5" s="46"/>
    </row>
    <row r="6" spans="1:10" s="8" customFormat="1" ht="105.75" customHeight="1" x14ac:dyDescent="0.3">
      <c r="A6" s="22">
        <v>1</v>
      </c>
      <c r="B6" s="23" t="s">
        <v>5</v>
      </c>
      <c r="C6" s="19" t="s">
        <v>25</v>
      </c>
      <c r="D6" s="5"/>
      <c r="E6" s="3">
        <f>35083.6*1000</f>
        <v>35083600</v>
      </c>
      <c r="F6" s="9">
        <f>ROUND(E6/100*87.8754656926619,1)</f>
        <v>30829876.899999999</v>
      </c>
      <c r="G6" s="3">
        <f>E6-F6</f>
        <v>4253723.1000000015</v>
      </c>
      <c r="H6" s="29" t="s">
        <v>40</v>
      </c>
      <c r="I6" s="28" t="s">
        <v>21</v>
      </c>
      <c r="J6" s="10"/>
    </row>
    <row r="7" spans="1:10" s="11" customFormat="1" ht="141" customHeight="1" x14ac:dyDescent="0.25">
      <c r="A7" s="20">
        <v>2</v>
      </c>
      <c r="B7" s="23" t="s">
        <v>8</v>
      </c>
      <c r="C7" s="19" t="s">
        <v>26</v>
      </c>
      <c r="D7" s="12"/>
      <c r="E7" s="9">
        <f>42178.16*1000</f>
        <v>42178160</v>
      </c>
      <c r="F7" s="9">
        <f>ROUND(E7/100*87.8754656926619,1)</f>
        <v>37064254.5</v>
      </c>
      <c r="G7" s="9">
        <f>E7-F7</f>
        <v>5113905.5</v>
      </c>
      <c r="H7" s="3" t="s">
        <v>40</v>
      </c>
      <c r="I7" s="19" t="s">
        <v>22</v>
      </c>
      <c r="J7" s="10"/>
    </row>
    <row r="8" spans="1:10" s="11" customFormat="1" ht="39" customHeight="1" x14ac:dyDescent="0.25">
      <c r="A8" s="47" t="s">
        <v>42</v>
      </c>
      <c r="B8" s="48"/>
      <c r="C8" s="48"/>
      <c r="D8" s="12"/>
      <c r="E8" s="9">
        <f>E7+E6</f>
        <v>77261760</v>
      </c>
      <c r="F8" s="9">
        <f t="shared" ref="F8:G8" si="0">F7+F6</f>
        <v>67894131.400000006</v>
      </c>
      <c r="G8" s="9">
        <f t="shared" si="0"/>
        <v>9367628.6000000015</v>
      </c>
      <c r="H8" s="30"/>
      <c r="I8" s="24"/>
      <c r="J8" s="10"/>
    </row>
    <row r="9" spans="1:10" s="11" customFormat="1" ht="34.5" customHeight="1" x14ac:dyDescent="0.25">
      <c r="A9" s="40" t="s">
        <v>27</v>
      </c>
      <c r="B9" s="41"/>
      <c r="C9" s="41"/>
      <c r="D9" s="41"/>
      <c r="E9" s="41"/>
      <c r="F9" s="41"/>
      <c r="G9" s="41"/>
      <c r="H9" s="41"/>
      <c r="I9" s="42"/>
      <c r="J9" s="10"/>
    </row>
    <row r="10" spans="1:10" s="8" customFormat="1" ht="123" customHeight="1" x14ac:dyDescent="0.3">
      <c r="A10" s="20">
        <v>3</v>
      </c>
      <c r="B10" s="23" t="s">
        <v>6</v>
      </c>
      <c r="C10" s="27" t="s">
        <v>28</v>
      </c>
      <c r="D10" s="13"/>
      <c r="E10" s="9">
        <f>107375.9*1000</f>
        <v>107375900</v>
      </c>
      <c r="F10" s="9">
        <f>ROUND(E10/100*87.8754656926619,1)</f>
        <v>94357072.200000003</v>
      </c>
      <c r="G10" s="9">
        <f>E10-F10</f>
        <v>13018827.799999997</v>
      </c>
      <c r="H10" s="3" t="s">
        <v>40</v>
      </c>
      <c r="I10" s="19" t="s">
        <v>29</v>
      </c>
    </row>
    <row r="11" spans="1:10" s="8" customFormat="1" ht="35.25" customHeight="1" x14ac:dyDescent="0.3">
      <c r="A11" s="47" t="s">
        <v>42</v>
      </c>
      <c r="B11" s="48"/>
      <c r="C11" s="48"/>
      <c r="D11" s="13"/>
      <c r="E11" s="9">
        <f>E10</f>
        <v>107375900</v>
      </c>
      <c r="F11" s="9">
        <f t="shared" ref="F11:G11" si="1">F10</f>
        <v>94357072.200000003</v>
      </c>
      <c r="G11" s="9">
        <f t="shared" si="1"/>
        <v>13018827.799999997</v>
      </c>
      <c r="H11" s="30"/>
      <c r="I11" s="24"/>
    </row>
    <row r="12" spans="1:10" s="8" customFormat="1" ht="35.25" customHeight="1" x14ac:dyDescent="0.3">
      <c r="A12" s="40" t="s">
        <v>30</v>
      </c>
      <c r="B12" s="41"/>
      <c r="C12" s="41"/>
      <c r="D12" s="41"/>
      <c r="E12" s="41"/>
      <c r="F12" s="41"/>
      <c r="G12" s="41"/>
      <c r="H12" s="41"/>
      <c r="I12" s="42"/>
    </row>
    <row r="13" spans="1:10" s="11" customFormat="1" ht="130.5" customHeight="1" x14ac:dyDescent="0.25">
      <c r="A13" s="20">
        <v>4</v>
      </c>
      <c r="B13" s="23" t="s">
        <v>15</v>
      </c>
      <c r="C13" s="19" t="s">
        <v>26</v>
      </c>
      <c r="D13" s="12"/>
      <c r="E13" s="9">
        <f>(9779.29+27438.79-12826.73)*1000</f>
        <v>24391350.000000004</v>
      </c>
      <c r="F13" s="9">
        <f>ROUND(E13/100*87.8754656926619,1)</f>
        <v>21434012.399999999</v>
      </c>
      <c r="G13" s="9">
        <f>E13-F13</f>
        <v>2957337.6000000052</v>
      </c>
      <c r="H13" s="3" t="s">
        <v>40</v>
      </c>
      <c r="I13" s="19" t="s">
        <v>32</v>
      </c>
    </row>
    <row r="14" spans="1:10" s="11" customFormat="1" ht="87" customHeight="1" x14ac:dyDescent="0.25">
      <c r="A14" s="22">
        <v>5</v>
      </c>
      <c r="B14" s="23" t="s">
        <v>12</v>
      </c>
      <c r="C14" s="19" t="s">
        <v>13</v>
      </c>
      <c r="D14" s="4"/>
      <c r="E14" s="3">
        <f>(33440+12826.73)*1000</f>
        <v>46266729.999999993</v>
      </c>
      <c r="F14" s="9">
        <f>ROUND(E14/100*87.8754656926619,1)</f>
        <v>40657104.399999999</v>
      </c>
      <c r="G14" s="3">
        <f>E14-F14</f>
        <v>5609625.599999994</v>
      </c>
      <c r="H14" s="3" t="s">
        <v>40</v>
      </c>
      <c r="I14" s="21" t="s">
        <v>31</v>
      </c>
    </row>
    <row r="15" spans="1:10" s="11" customFormat="1" ht="40.5" customHeight="1" x14ac:dyDescent="0.25">
      <c r="A15" s="47" t="s">
        <v>42</v>
      </c>
      <c r="B15" s="48"/>
      <c r="C15" s="48"/>
      <c r="D15" s="13"/>
      <c r="E15" s="9">
        <f>E14+E13</f>
        <v>70658080</v>
      </c>
      <c r="F15" s="9">
        <f t="shared" ref="F15:G15" si="2">F14+F13</f>
        <v>62091116.799999997</v>
      </c>
      <c r="G15" s="9">
        <f t="shared" si="2"/>
        <v>8566963.1999999993</v>
      </c>
      <c r="H15" s="30"/>
      <c r="I15" s="26"/>
    </row>
    <row r="16" spans="1:10" s="11" customFormat="1" ht="40.5" customHeight="1" x14ac:dyDescent="0.25">
      <c r="A16" s="40" t="s">
        <v>33</v>
      </c>
      <c r="B16" s="41"/>
      <c r="C16" s="41"/>
      <c r="D16" s="41"/>
      <c r="E16" s="41"/>
      <c r="F16" s="41"/>
      <c r="G16" s="41"/>
      <c r="H16" s="41"/>
      <c r="I16" s="42"/>
    </row>
    <row r="17" spans="1:9" s="11" customFormat="1" ht="119.25" customHeight="1" x14ac:dyDescent="0.25">
      <c r="A17" s="32" t="s">
        <v>44</v>
      </c>
      <c r="B17" s="23" t="s">
        <v>7</v>
      </c>
      <c r="C17" s="19" t="s">
        <v>26</v>
      </c>
      <c r="D17" s="12"/>
      <c r="E17" s="9">
        <f>F17+G17</f>
        <v>81142984.600000009</v>
      </c>
      <c r="F17" s="31">
        <v>1</v>
      </c>
      <c r="G17" s="9">
        <f>81140976.4+2007.2</f>
        <v>81142983.600000009</v>
      </c>
      <c r="H17" s="37" t="s">
        <v>41</v>
      </c>
      <c r="I17" s="58" t="s">
        <v>34</v>
      </c>
    </row>
    <row r="18" spans="1:9" s="11" customFormat="1" ht="24.75" customHeight="1" x14ac:dyDescent="0.25">
      <c r="A18" s="36" t="s">
        <v>42</v>
      </c>
      <c r="B18" s="36"/>
      <c r="C18" s="36"/>
      <c r="D18" s="12"/>
      <c r="E18" s="9">
        <f>F18+G18</f>
        <v>1</v>
      </c>
      <c r="F18" s="31">
        <f>F17</f>
        <v>1</v>
      </c>
      <c r="G18" s="9"/>
      <c r="H18" s="38"/>
      <c r="I18" s="59"/>
    </row>
    <row r="19" spans="1:9" s="11" customFormat="1" ht="36" customHeight="1" x14ac:dyDescent="0.25">
      <c r="A19" s="36" t="s">
        <v>43</v>
      </c>
      <c r="B19" s="36"/>
      <c r="C19" s="36"/>
      <c r="D19" s="12"/>
      <c r="E19" s="9">
        <f>F19+G19</f>
        <v>81142983.600000009</v>
      </c>
      <c r="F19" s="9"/>
      <c r="G19" s="9">
        <f t="shared" ref="G19" si="3">G18+G17</f>
        <v>81142983.600000009</v>
      </c>
      <c r="H19" s="39"/>
      <c r="I19" s="60"/>
    </row>
    <row r="20" spans="1:9" s="11" customFormat="1" ht="26.25" customHeight="1" x14ac:dyDescent="0.25">
      <c r="A20" s="40" t="s">
        <v>35</v>
      </c>
      <c r="B20" s="41"/>
      <c r="C20" s="41"/>
      <c r="D20" s="41"/>
      <c r="E20" s="41"/>
      <c r="F20" s="41"/>
      <c r="G20" s="41"/>
      <c r="H20" s="41"/>
      <c r="I20" s="42"/>
    </row>
    <row r="21" spans="1:9" s="11" customFormat="1" ht="58.5" customHeight="1" x14ac:dyDescent="0.25">
      <c r="A21" s="20">
        <v>7</v>
      </c>
      <c r="B21" s="23" t="s">
        <v>9</v>
      </c>
      <c r="C21" s="19" t="s">
        <v>10</v>
      </c>
      <c r="D21" s="12"/>
      <c r="E21" s="9">
        <f>(50300*1000)-1</f>
        <v>50299999</v>
      </c>
      <c r="F21" s="9">
        <f>ROUND(E21/100*87.8754656926619,1)-0.1</f>
        <v>44201358.299999997</v>
      </c>
      <c r="G21" s="9">
        <f>E21-F21</f>
        <v>6098640.700000003</v>
      </c>
      <c r="H21" s="3" t="s">
        <v>40</v>
      </c>
      <c r="I21" s="19" t="s">
        <v>36</v>
      </c>
    </row>
    <row r="22" spans="1:9" s="11" customFormat="1" ht="225.75" customHeight="1" x14ac:dyDescent="0.25">
      <c r="A22" s="20">
        <v>8</v>
      </c>
      <c r="B22" s="23" t="s">
        <v>11</v>
      </c>
      <c r="C22" s="19" t="s">
        <v>37</v>
      </c>
      <c r="D22" s="25"/>
      <c r="E22" s="9">
        <f>35796476.4</f>
        <v>35796476.399999999</v>
      </c>
      <c r="F22" s="9">
        <f>ROUND(E22/100*87.8754656926619,1)</f>
        <v>31456320.300000001</v>
      </c>
      <c r="G22" s="9">
        <f>E22-F22</f>
        <v>4340156.0999999978</v>
      </c>
      <c r="H22" s="3" t="s">
        <v>40</v>
      </c>
      <c r="I22" s="19" t="s">
        <v>38</v>
      </c>
    </row>
    <row r="23" spans="1:9" s="11" customFormat="1" ht="35.25" customHeight="1" x14ac:dyDescent="0.25">
      <c r="A23" s="47" t="s">
        <v>42</v>
      </c>
      <c r="B23" s="48"/>
      <c r="C23" s="48"/>
      <c r="D23" s="12"/>
      <c r="E23" s="9">
        <f>E22+E21</f>
        <v>86096475.400000006</v>
      </c>
      <c r="F23" s="9">
        <f t="shared" ref="F23" si="4">F22+F21</f>
        <v>75657678.599999994</v>
      </c>
      <c r="G23" s="9">
        <f>G22+G21</f>
        <v>10438796.800000001</v>
      </c>
      <c r="H23" s="9"/>
      <c r="I23" s="14"/>
    </row>
    <row r="24" spans="1:9" x14ac:dyDescent="0.3">
      <c r="A24" s="51" t="s">
        <v>16</v>
      </c>
      <c r="B24" s="51"/>
      <c r="C24" s="51"/>
      <c r="D24" s="33"/>
      <c r="E24" s="17">
        <f>E22+E21+E17+E14+E13+E10+E7+E6</f>
        <v>422535200</v>
      </c>
      <c r="F24" s="17">
        <f t="shared" ref="F24" si="5">F22+F21+F17+F14+F13+F10+F7+F6</f>
        <v>300000000</v>
      </c>
      <c r="G24" s="17">
        <f>G22+G21+G17+G14+G13+G10+G7+G6</f>
        <v>122535200</v>
      </c>
      <c r="H24" s="33"/>
      <c r="I24" s="33"/>
    </row>
    <row r="25" spans="1:9" x14ac:dyDescent="0.3">
      <c r="A25" s="51" t="s">
        <v>46</v>
      </c>
      <c r="B25" s="51"/>
      <c r="C25" s="51"/>
      <c r="D25" s="16"/>
      <c r="E25" s="17">
        <f>E8+E11+E15+E18+E23</f>
        <v>341392216.39999998</v>
      </c>
      <c r="F25" s="17">
        <f t="shared" ref="F25:G25" si="6">F8+F11+F15+F18+F23</f>
        <v>300000000</v>
      </c>
      <c r="G25" s="17">
        <f t="shared" si="6"/>
        <v>41392216.399999999</v>
      </c>
      <c r="H25" s="16"/>
      <c r="I25" s="16"/>
    </row>
    <row r="26" spans="1:9" x14ac:dyDescent="0.3">
      <c r="A26" s="51" t="s">
        <v>17</v>
      </c>
      <c r="B26" s="51"/>
      <c r="C26" s="51"/>
      <c r="D26" s="16"/>
      <c r="E26" s="17">
        <f>E19</f>
        <v>81142983.600000009</v>
      </c>
      <c r="F26" s="17">
        <f t="shared" ref="F26:G26" si="7">F19</f>
        <v>0</v>
      </c>
      <c r="G26" s="17">
        <f t="shared" si="7"/>
        <v>81142983.600000009</v>
      </c>
      <c r="H26" s="16"/>
      <c r="I26" s="16"/>
    </row>
    <row r="27" spans="1:9" x14ac:dyDescent="0.3">
      <c r="E27" s="2"/>
      <c r="F27" s="2"/>
      <c r="G27" s="2"/>
    </row>
    <row r="28" spans="1:9" x14ac:dyDescent="0.3">
      <c r="E28" s="2"/>
      <c r="F28" s="2"/>
      <c r="G28" s="2"/>
    </row>
    <row r="29" spans="1:9" x14ac:dyDescent="0.3">
      <c r="F29" s="2"/>
      <c r="G29" s="2"/>
    </row>
    <row r="30" spans="1:9" x14ac:dyDescent="0.3">
      <c r="F30" s="6"/>
      <c r="G30" s="6"/>
    </row>
    <row r="31" spans="1:9" x14ac:dyDescent="0.3">
      <c r="F31" s="7"/>
    </row>
    <row r="32" spans="1:9" x14ac:dyDescent="0.3">
      <c r="G32" s="2"/>
    </row>
    <row r="33" spans="5:7" x14ac:dyDescent="0.3">
      <c r="F33" s="6"/>
    </row>
    <row r="34" spans="5:7" x14ac:dyDescent="0.3">
      <c r="F34" s="35"/>
    </row>
    <row r="42" spans="5:7" x14ac:dyDescent="0.3">
      <c r="G42" s="15"/>
    </row>
    <row r="47" spans="5:7" x14ac:dyDescent="0.3">
      <c r="E47" s="2"/>
    </row>
  </sheetData>
  <mergeCells count="25">
    <mergeCell ref="A24:C24"/>
    <mergeCell ref="A25:C25"/>
    <mergeCell ref="A26:C26"/>
    <mergeCell ref="I3:I4"/>
    <mergeCell ref="A2:I2"/>
    <mergeCell ref="A3:A4"/>
    <mergeCell ref="B3:B4"/>
    <mergeCell ref="C3:C4"/>
    <mergeCell ref="D3:D4"/>
    <mergeCell ref="E3:G3"/>
    <mergeCell ref="I17:I19"/>
    <mergeCell ref="A12:I12"/>
    <mergeCell ref="A15:C15"/>
    <mergeCell ref="A16:I16"/>
    <mergeCell ref="A23:C23"/>
    <mergeCell ref="A18:C18"/>
    <mergeCell ref="A19:C19"/>
    <mergeCell ref="H17:H19"/>
    <mergeCell ref="A20:I20"/>
    <mergeCell ref="A1:I1"/>
    <mergeCell ref="A5:I5"/>
    <mergeCell ref="A9:I9"/>
    <mergeCell ref="A8:C8"/>
    <mergeCell ref="A11:C11"/>
    <mergeCell ref="H3:H4"/>
  </mergeCells>
  <pageMargins left="0.51181102362204722" right="0.51181102362204722" top="0.94488188976377963" bottom="0.3543307086614173" header="0.31496062992125984" footer="0.31496062992125984"/>
  <pageSetup paperSize="9" scale="30" firstPageNumber="214748364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02 12 2022</vt:lpstr>
      <vt:lpstr>'02 12 2022'!Print_Titles</vt:lpstr>
      <vt:lpstr>'02 12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zhukovazha</dc:creator>
  <cp:lastModifiedBy>Ахмадова Н.Ю.</cp:lastModifiedBy>
  <cp:revision>11</cp:revision>
  <dcterms:created xsi:type="dcterms:W3CDTF">2022-11-24T07:26:26Z</dcterms:created>
  <dcterms:modified xsi:type="dcterms:W3CDTF">2023-08-24T14:23:03Z</dcterms:modified>
</cp:coreProperties>
</file>